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8130" activeTab="3"/>
  </bookViews>
  <sheets>
    <sheet name="ТЕСТ" sheetId="8" r:id="rId1"/>
    <sheet name="транскрипция" sheetId="6" r:id="rId2"/>
    <sheet name="фразеологизмы" sheetId="3" r:id="rId3"/>
    <sheet name="проверочные слова" sheetId="4" r:id="rId4"/>
  </sheets>
  <calcPr calcId="144525"/>
</workbook>
</file>

<file path=xl/calcChain.xml><?xml version="1.0" encoding="utf-8"?>
<calcChain xmlns="http://schemas.openxmlformats.org/spreadsheetml/2006/main">
  <c r="E14" i="6" l="1"/>
  <c r="E10" i="6"/>
  <c r="E6" i="6"/>
  <c r="E12" i="6"/>
  <c r="E8" i="6"/>
  <c r="D10" i="8"/>
  <c r="D16" i="8"/>
  <c r="D14" i="8"/>
  <c r="D12" i="8"/>
  <c r="D8" i="8"/>
  <c r="D6" i="8"/>
  <c r="G10" i="6" l="1"/>
  <c r="G8" i="6"/>
  <c r="G12" i="6" s="1"/>
  <c r="D22" i="4"/>
  <c r="D20" i="4"/>
  <c r="D18" i="4"/>
  <c r="D16" i="4"/>
  <c r="D14" i="4"/>
  <c r="D12" i="4"/>
  <c r="D10" i="4"/>
  <c r="D8" i="4"/>
  <c r="D6" i="4"/>
  <c r="D4" i="4"/>
  <c r="C10" i="3"/>
  <c r="C8" i="3"/>
  <c r="C6" i="3"/>
  <c r="C4" i="3"/>
  <c r="C2" i="3"/>
  <c r="K5" i="3"/>
  <c r="L5" i="3"/>
  <c r="M5" i="3"/>
  <c r="N5" i="3"/>
  <c r="O5" i="3"/>
  <c r="G10" i="8" l="1"/>
  <c r="H10" i="8" s="1"/>
  <c r="G11" i="8"/>
  <c r="G11" i="4"/>
  <c r="G14" i="4" s="1"/>
  <c r="G12" i="4"/>
  <c r="C14" i="3"/>
  <c r="C15" i="3" s="1"/>
  <c r="C13" i="3"/>
  <c r="P5" i="3"/>
</calcChain>
</file>

<file path=xl/sharedStrings.xml><?xml version="1.0" encoding="utf-8"?>
<sst xmlns="http://schemas.openxmlformats.org/spreadsheetml/2006/main" count="81" uniqueCount="42">
  <si>
    <t>Голоден как …</t>
  </si>
  <si>
    <t>Изворотлив как …</t>
  </si>
  <si>
    <t>Надут как …</t>
  </si>
  <si>
    <t>Колюч как …</t>
  </si>
  <si>
    <t>волк</t>
  </si>
  <si>
    <t>бык</t>
  </si>
  <si>
    <t>ёж</t>
  </si>
  <si>
    <t>уж</t>
  </si>
  <si>
    <t>индюк</t>
  </si>
  <si>
    <t>Здоров как …</t>
  </si>
  <si>
    <t>ПОДУМАЙ</t>
  </si>
  <si>
    <t>МОЛОДЕЦ</t>
  </si>
  <si>
    <t>ДА</t>
  </si>
  <si>
    <t>НЕТ</t>
  </si>
  <si>
    <t>ОТМЕТКА</t>
  </si>
  <si>
    <t>ИТОГИ</t>
  </si>
  <si>
    <t>ИТОГИ:</t>
  </si>
  <si>
    <t>ПРОВЕРЬ ПАРНУЮ СОГЛАСНУЮ В СЛОВАХ</t>
  </si>
  <si>
    <t>МОРОЗ</t>
  </si>
  <si>
    <t>ХЛЕБ</t>
  </si>
  <si>
    <t>МЕДВЕДЬ</t>
  </si>
  <si>
    <t>КЛЮВ</t>
  </si>
  <si>
    <t>ЕНОТ</t>
  </si>
  <si>
    <t>ОПРЕДЕЛИ ОРФОГРАММУ В СЛОВЕ</t>
  </si>
  <si>
    <t>ТОЧКА, МУЧНОЕ</t>
  </si>
  <si>
    <t>МОЛЬ,  ДЕНЬ</t>
  </si>
  <si>
    <t>ГРИБ, ПРУТ</t>
  </si>
  <si>
    <t>СЪЕЛ, СЪЁМКА</t>
  </si>
  <si>
    <t>ЖИЛИ, ШИЛО</t>
  </si>
  <si>
    <t>ВОЛНА, СНЕГИРИ</t>
  </si>
  <si>
    <t>ИТОГ</t>
  </si>
  <si>
    <t>ПОДБЕРИ ТРАНСКРИПЦИЮ К СЛОВАМ</t>
  </si>
  <si>
    <t xml:space="preserve">ПРОРУ_Ь - </t>
  </si>
  <si>
    <t xml:space="preserve">ГЛА_  - </t>
  </si>
  <si>
    <t xml:space="preserve">ШКА_ - </t>
  </si>
  <si>
    <t xml:space="preserve">СА_ - </t>
  </si>
  <si>
    <t xml:space="preserve">РУКА_ - </t>
  </si>
  <si>
    <t xml:space="preserve">ГОРО_ - </t>
  </si>
  <si>
    <t xml:space="preserve">ДУ_ - </t>
  </si>
  <si>
    <t xml:space="preserve">МОС_ - </t>
  </si>
  <si>
    <t xml:space="preserve">РАССКА_ - </t>
  </si>
  <si>
    <t xml:space="preserve">АРТИС_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</si>
</sst>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7030A0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sz val="14"/>
      <color rgb="FF92D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theme="7" tint="-0.249977111117893"/>
      <name val="Calibri"/>
      <family val="2"/>
      <charset val="204"/>
      <scheme val="minor"/>
    </font>
    <font>
      <b/>
      <sz val="11"/>
      <color rgb="FFFF9900"/>
      <name val="Calibri"/>
      <family val="2"/>
      <charset val="204"/>
      <scheme val="minor"/>
    </font>
    <font>
      <b/>
      <sz val="14"/>
      <color theme="9" tint="-0.249977111117893"/>
      <name val="Calibri"/>
      <family val="2"/>
      <charset val="204"/>
      <scheme val="minor"/>
    </font>
    <font>
      <b/>
      <sz val="14"/>
      <color rgb="FFFF99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rgb="FFFFC000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b/>
      <sz val="14"/>
      <color theme="7" tint="-0.249977111117893"/>
      <name val="Calibri"/>
      <family val="2"/>
      <charset val="204"/>
      <scheme val="minor"/>
    </font>
    <font>
      <b/>
      <sz val="22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92D050"/>
      <name val="Calibri"/>
      <family val="2"/>
      <charset val="204"/>
      <scheme val="minor"/>
    </font>
    <font>
      <sz val="14"/>
      <color rgb="FFFFC000"/>
      <name val="Calibri"/>
      <family val="2"/>
      <charset val="204"/>
      <scheme val="minor"/>
    </font>
    <font>
      <sz val="14"/>
      <color rgb="FF00B05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2" borderId="2" xfId="0" applyFill="1" applyBorder="1"/>
    <xf numFmtId="0" fontId="0" fillId="2" borderId="3" xfId="0" applyFill="1" applyBorder="1"/>
    <xf numFmtId="0" fontId="6" fillId="2" borderId="3" xfId="0" applyFont="1" applyFill="1" applyBorder="1"/>
    <xf numFmtId="0" fontId="0" fillId="2" borderId="4" xfId="0" applyFill="1" applyBorder="1"/>
    <xf numFmtId="0" fontId="5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5" xfId="0" applyFill="1" applyBorder="1"/>
    <xf numFmtId="0" fontId="9" fillId="2" borderId="5" xfId="0" applyFont="1" applyFill="1" applyBorder="1"/>
    <xf numFmtId="0" fontId="8" fillId="2" borderId="5" xfId="0" applyFont="1" applyFill="1" applyBorder="1"/>
    <xf numFmtId="0" fontId="12" fillId="2" borderId="5" xfId="0" applyFont="1" applyFill="1" applyBorder="1"/>
    <xf numFmtId="0" fontId="6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7" fillId="0" borderId="0" xfId="0" applyFont="1"/>
    <xf numFmtId="0" fontId="18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6" fillId="3" borderId="0" xfId="0" applyFont="1" applyFill="1" applyBorder="1"/>
    <xf numFmtId="0" fontId="4" fillId="3" borderId="0" xfId="0" applyFont="1" applyFill="1" applyBorder="1"/>
    <xf numFmtId="0" fontId="19" fillId="3" borderId="0" xfId="0" applyFont="1" applyFill="1" applyBorder="1" applyAlignment="1">
      <alignment horizontal="center"/>
    </xf>
    <xf numFmtId="0" fontId="6" fillId="3" borderId="7" xfId="0" applyFont="1" applyFill="1" applyBorder="1"/>
    <xf numFmtId="0" fontId="4" fillId="3" borderId="8" xfId="0" applyFont="1" applyFill="1" applyBorder="1"/>
    <xf numFmtId="0" fontId="6" fillId="3" borderId="8" xfId="0" applyFont="1" applyFill="1" applyBorder="1"/>
    <xf numFmtId="0" fontId="0" fillId="3" borderId="9" xfId="0" applyFill="1" applyBorder="1"/>
    <xf numFmtId="0" fontId="4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0" fillId="2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0" xfId="0" applyBorder="1"/>
    <xf numFmtId="0" fontId="4" fillId="2" borderId="11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6" fillId="0" borderId="0" xfId="0" applyFont="1"/>
    <xf numFmtId="0" fontId="16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horizontal="justify"/>
    </xf>
    <xf numFmtId="0" fontId="8" fillId="0" borderId="0" xfId="0" applyFont="1"/>
    <xf numFmtId="0" fontId="5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4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9" borderId="18" xfId="0" applyFill="1" applyBorder="1"/>
    <xf numFmtId="0" fontId="4" fillId="9" borderId="20" xfId="0" applyFont="1" applyFill="1" applyBorder="1"/>
    <xf numFmtId="0" fontId="7" fillId="9" borderId="21" xfId="0" applyFont="1" applyFill="1" applyBorder="1"/>
    <xf numFmtId="0" fontId="26" fillId="9" borderId="21" xfId="0" applyFont="1" applyFill="1" applyBorder="1"/>
    <xf numFmtId="0" fontId="10" fillId="9" borderId="21" xfId="0" applyFont="1" applyFill="1" applyBorder="1"/>
    <xf numFmtId="0" fontId="11" fillId="9" borderId="21" xfId="0" applyFont="1" applyFill="1" applyBorder="1"/>
    <xf numFmtId="0" fontId="15" fillId="9" borderId="23" xfId="0" applyFont="1" applyFill="1" applyBorder="1"/>
    <xf numFmtId="0" fontId="39" fillId="2" borderId="26" xfId="0" applyFont="1" applyFill="1" applyBorder="1" applyAlignment="1">
      <alignment horizontal="center"/>
    </xf>
    <xf numFmtId="0" fontId="39" fillId="2" borderId="27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8" fillId="2" borderId="27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13" fillId="7" borderId="27" xfId="0" applyFont="1" applyFill="1" applyBorder="1" applyAlignment="1">
      <alignment horizontal="center"/>
    </xf>
    <xf numFmtId="0" fontId="22" fillId="8" borderId="26" xfId="0" applyFont="1" applyFill="1" applyBorder="1" applyAlignment="1">
      <alignment horizontal="center"/>
    </xf>
    <xf numFmtId="0" fontId="22" fillId="8" borderId="27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right"/>
    </xf>
    <xf numFmtId="0" fontId="20" fillId="3" borderId="21" xfId="0" applyFont="1" applyFill="1" applyBorder="1" applyAlignment="1">
      <alignment horizontal="right"/>
    </xf>
    <xf numFmtId="0" fontId="15" fillId="3" borderId="21" xfId="0" applyFont="1" applyFill="1" applyBorder="1" applyAlignment="1">
      <alignment horizontal="right"/>
    </xf>
    <xf numFmtId="0" fontId="23" fillId="3" borderId="21" xfId="0" applyFont="1" applyFill="1" applyBorder="1" applyAlignment="1">
      <alignment horizontal="right"/>
    </xf>
    <xf numFmtId="0" fontId="24" fillId="3" borderId="21" xfId="0" applyFont="1" applyFill="1" applyBorder="1" applyAlignment="1">
      <alignment horizontal="right"/>
    </xf>
    <xf numFmtId="0" fontId="13" fillId="3" borderId="21" xfId="0" applyFont="1" applyFill="1" applyBorder="1" applyAlignment="1">
      <alignment horizontal="right"/>
    </xf>
    <xf numFmtId="0" fontId="10" fillId="3" borderId="23" xfId="0" applyFont="1" applyFill="1" applyBorder="1" applyAlignment="1">
      <alignment horizontal="right"/>
    </xf>
    <xf numFmtId="0" fontId="4" fillId="4" borderId="25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40" fillId="4" borderId="22" xfId="0" applyFont="1" applyFill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8" fillId="4" borderId="16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22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workbookViewId="0">
      <selection activeCell="K11" sqref="K11"/>
    </sheetView>
  </sheetViews>
  <sheetFormatPr defaultRowHeight="15" x14ac:dyDescent="0.25"/>
  <cols>
    <col min="2" max="2" width="26.7109375" customWidth="1"/>
    <col min="3" max="3" width="17.42578125" customWidth="1"/>
    <col min="4" max="4" width="11.28515625" hidden="1" customWidth="1"/>
    <col min="5" max="5" width="5.7109375" customWidth="1"/>
    <col min="6" max="6" width="10.140625" customWidth="1"/>
    <col min="7" max="7" width="7.28515625" customWidth="1"/>
    <col min="8" max="8" width="37.42578125" customWidth="1"/>
  </cols>
  <sheetData>
    <row r="4" spans="2:8" ht="21" x14ac:dyDescent="0.35">
      <c r="B4" s="118" t="s">
        <v>23</v>
      </c>
      <c r="C4" s="118"/>
      <c r="D4" s="118"/>
      <c r="E4" s="118"/>
      <c r="F4" s="118"/>
      <c r="G4" s="118"/>
      <c r="H4" s="118"/>
    </row>
    <row r="5" spans="2:8" ht="18.75" x14ac:dyDescent="0.3">
      <c r="B5" s="45"/>
      <c r="C5" s="62"/>
      <c r="D5" s="61"/>
      <c r="E5" s="1"/>
      <c r="F5" s="1"/>
      <c r="G5" s="61"/>
      <c r="H5" s="61"/>
    </row>
    <row r="6" spans="2:8" ht="18.75" x14ac:dyDescent="0.3">
      <c r="B6" s="55" t="s">
        <v>28</v>
      </c>
      <c r="C6" s="64"/>
      <c r="D6" s="49" t="str">
        <f>IF(C6="ЖИ-ШИ","ДА","НЕТ")</f>
        <v>НЕТ</v>
      </c>
    </row>
    <row r="7" spans="2:8" ht="18.75" x14ac:dyDescent="0.3">
      <c r="B7" s="45"/>
      <c r="C7" s="65"/>
      <c r="D7" s="50"/>
    </row>
    <row r="8" spans="2:8" ht="18.75" x14ac:dyDescent="0.3">
      <c r="B8" s="56" t="s">
        <v>24</v>
      </c>
      <c r="C8" s="64"/>
      <c r="D8" s="51" t="str">
        <f>IF(C8="ЧК-ЧН","ДА","НЕТ")</f>
        <v>НЕТ</v>
      </c>
    </row>
    <row r="9" spans="2:8" ht="23.25" x14ac:dyDescent="0.35">
      <c r="B9" s="45"/>
      <c r="C9" s="65"/>
      <c r="D9" s="50"/>
      <c r="F9" s="113" t="s">
        <v>16</v>
      </c>
      <c r="G9" s="114"/>
      <c r="H9" s="115"/>
    </row>
    <row r="10" spans="2:8" ht="23.25" x14ac:dyDescent="0.35">
      <c r="B10" s="57" t="s">
        <v>29</v>
      </c>
      <c r="C10" s="64"/>
      <c r="D10" s="52" t="str">
        <f>IF(C10="БЕЗУДАРНЫЕ ГЛАСНЫЕ","ДА","НЕТ")</f>
        <v>НЕТ</v>
      </c>
      <c r="F10" s="47" t="s">
        <v>12</v>
      </c>
      <c r="G10" s="47">
        <f>COUNTIF(D6:D16,"ДА")</f>
        <v>0</v>
      </c>
      <c r="H10" s="116" t="str">
        <f>IF(G10&gt;5,"МОЛОДЕЦ",IF(F10&gt;4,"БУДЬ  ВНИМАТЕЛЬНЕЕ",IF(G10&gt;2,"ПОПРОБУЙ ЕЩЁ РАЗ")))</f>
        <v>БУДЬ  ВНИМАТЕЛЬНЕЕ</v>
      </c>
    </row>
    <row r="11" spans="2:8" ht="23.25" x14ac:dyDescent="0.35">
      <c r="B11" s="45"/>
      <c r="C11" s="65"/>
      <c r="D11" s="50"/>
      <c r="F11" s="48" t="s">
        <v>13</v>
      </c>
      <c r="G11" s="48">
        <f>COUNTIF(D6:D16,"НЕТ")</f>
        <v>6</v>
      </c>
      <c r="H11" s="117"/>
    </row>
    <row r="12" spans="2:8" ht="18.75" x14ac:dyDescent="0.3">
      <c r="B12" s="59" t="s">
        <v>25</v>
      </c>
      <c r="C12" s="64"/>
      <c r="D12" s="53" t="str">
        <f>IF(C12="Ь","ДА","НЕТ")</f>
        <v>НЕТ</v>
      </c>
    </row>
    <row r="13" spans="2:8" ht="18.75" x14ac:dyDescent="0.3">
      <c r="B13" s="45"/>
      <c r="C13" s="65"/>
      <c r="D13" s="50"/>
    </row>
    <row r="14" spans="2:8" ht="18.75" x14ac:dyDescent="0.3">
      <c r="B14" s="60" t="s">
        <v>26</v>
      </c>
      <c r="C14" s="64"/>
      <c r="D14" s="54" t="str">
        <f>IF(C14="ПАРНЫЕ СОГЛАСНЫЕ","ДА","НЕТ")</f>
        <v>НЕТ</v>
      </c>
    </row>
    <row r="15" spans="2:8" ht="18.75" x14ac:dyDescent="0.3">
      <c r="B15" s="45"/>
      <c r="C15" s="65"/>
      <c r="D15" s="50"/>
    </row>
    <row r="16" spans="2:8" ht="18.75" x14ac:dyDescent="0.3">
      <c r="B16" s="58" t="s">
        <v>27</v>
      </c>
      <c r="C16" s="64"/>
      <c r="D16" s="46" t="str">
        <f>IF(C16="Ъ","ДА","НЕТ")</f>
        <v>НЕТ</v>
      </c>
    </row>
    <row r="17" spans="2:4" ht="18.75" x14ac:dyDescent="0.3">
      <c r="B17" s="45"/>
      <c r="C17" s="63"/>
    </row>
    <row r="18" spans="2:4" x14ac:dyDescent="0.25">
      <c r="D18" s="20"/>
    </row>
    <row r="20" spans="2:4" x14ac:dyDescent="0.25">
      <c r="D20" s="2"/>
    </row>
    <row r="22" spans="2:4" x14ac:dyDescent="0.25">
      <c r="D22" s="21"/>
    </row>
    <row r="24" spans="2:4" x14ac:dyDescent="0.25">
      <c r="D24" s="3"/>
    </row>
  </sheetData>
  <mergeCells count="3">
    <mergeCell ref="F9:H9"/>
    <mergeCell ref="H10:H11"/>
    <mergeCell ref="B4:H4"/>
  </mergeCells>
  <dataValidations count="11">
    <dataValidation type="list" allowBlank="1" showInputMessage="1" showErrorMessage="1" sqref="C16">
      <formula1>"Ь,Ъ,БЕЗУДАРНЫЕ ГЛАСНЫЕ"</formula1>
    </dataValidation>
    <dataValidation type="list" allowBlank="1" showInputMessage="1" showErrorMessage="1" sqref="C14">
      <formula1>"БЕЗУДАРНЫЕ ГЛАСНЫЕ,ПАРНЫЕ СОГЛАСНЫЕ,Ъ"</formula1>
    </dataValidation>
    <dataValidation type="list" allowBlank="1" showInputMessage="1" showErrorMessage="1" sqref="C12">
      <formula1>"Ь,ПАРНЫЕ СОГЛАСНЫЕ,БЕЗУДАРНЫЕ ГЛАСНЫЕ"</formula1>
    </dataValidation>
    <dataValidation type="list" allowBlank="1" showInputMessage="1" showErrorMessage="1" sqref="C10">
      <formula1>"БЕЗУДАРНЫЕ ГЛАСНЫЕ,ПАРНЫЕ СОГЛАСНЫЕ,Ь"</formula1>
    </dataValidation>
    <dataValidation type="list" allowBlank="1" showInputMessage="1" showErrorMessage="1" sqref="C8">
      <formula1>"ЖИ-ШИ,ЧК-ЧН,Ь"</formula1>
    </dataValidation>
    <dataValidation type="list" allowBlank="1" showInputMessage="1" showErrorMessage="1" sqref="C6">
      <formula1>"БЕЗУДАРНЫЕ ГЛАСНЫЕ,ПАРНЫЕ СОГЛАСНЫЕ,ЖИ-ШИ"</formula1>
    </dataValidation>
    <dataValidation type="list" allowBlank="1" showInputMessage="1" showErrorMessage="1" sqref="E14">
      <formula1>"волк, бык, ёж, уж"</formula1>
    </dataValidation>
    <dataValidation type="list" allowBlank="1" showInputMessage="1" showErrorMessage="1" sqref="E12">
      <formula1>"ёж, уж, индюк, волк"</formula1>
    </dataValidation>
    <dataValidation type="list" allowBlank="1" showInputMessage="1" showErrorMessage="1" sqref="E10">
      <formula1>"волк, индюк, ёж, уж"</formula1>
    </dataValidation>
    <dataValidation type="list" allowBlank="1" showInputMessage="1" showErrorMessage="1" sqref="E8">
      <formula1>"ёж, бык, индюк, волк"</formula1>
    </dataValidation>
    <dataValidation type="list" allowBlank="1" showInputMessage="1" showErrorMessage="1" sqref="E6">
      <formula1>"Б,П"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showGridLines="0" workbookViewId="0">
      <selection activeCell="D6" sqref="D6"/>
    </sheetView>
  </sheetViews>
  <sheetFormatPr defaultRowHeight="15" x14ac:dyDescent="0.25"/>
  <cols>
    <col min="3" max="3" width="13.85546875" customWidth="1"/>
    <col min="4" max="4" width="15.140625" customWidth="1"/>
    <col min="5" max="5" width="0" hidden="1" customWidth="1"/>
    <col min="7" max="7" width="8.28515625" customWidth="1"/>
  </cols>
  <sheetData>
    <row r="2" spans="2:8" ht="15.75" thickBot="1" x14ac:dyDescent="0.3"/>
    <row r="3" spans="2:8" x14ac:dyDescent="0.25">
      <c r="B3" s="68"/>
      <c r="C3" s="69"/>
      <c r="D3" s="69"/>
      <c r="E3" s="69"/>
      <c r="F3" s="69"/>
      <c r="G3" s="69"/>
      <c r="H3" s="70"/>
    </row>
    <row r="4" spans="2:8" ht="15.75" customHeight="1" thickBot="1" x14ac:dyDescent="0.35">
      <c r="B4" s="119" t="s">
        <v>31</v>
      </c>
      <c r="C4" s="120"/>
      <c r="D4" s="120"/>
      <c r="E4" s="120"/>
      <c r="F4" s="120"/>
      <c r="G4" s="120"/>
      <c r="H4" s="121"/>
    </row>
    <row r="5" spans="2:8" ht="18.75" x14ac:dyDescent="0.3">
      <c r="B5" s="71"/>
      <c r="C5" s="76"/>
      <c r="D5" s="77"/>
      <c r="E5" s="10"/>
      <c r="F5" s="10"/>
      <c r="G5" s="10"/>
      <c r="H5" s="72"/>
    </row>
    <row r="6" spans="2:8" ht="18.75" x14ac:dyDescent="0.3">
      <c r="B6" s="71"/>
      <c r="C6" s="78" t="s">
        <v>18</v>
      </c>
      <c r="D6" s="95"/>
      <c r="E6" s="10" t="str">
        <f>IF(D6="МАРОС","ДА","НЕТ")</f>
        <v>НЕТ</v>
      </c>
      <c r="F6" s="10"/>
      <c r="G6" s="10"/>
      <c r="H6" s="72"/>
    </row>
    <row r="7" spans="2:8" ht="19.5" thickBot="1" x14ac:dyDescent="0.35">
      <c r="B7" s="71"/>
      <c r="C7" s="79"/>
      <c r="D7" s="104"/>
      <c r="E7" s="10"/>
      <c r="F7" s="10"/>
      <c r="G7" s="10"/>
      <c r="H7" s="72"/>
    </row>
    <row r="8" spans="2:8" ht="21.75" thickBot="1" x14ac:dyDescent="0.4">
      <c r="B8" s="71"/>
      <c r="C8" s="80" t="s">
        <v>19</v>
      </c>
      <c r="D8" s="95"/>
      <c r="E8" s="10" t="str">
        <f>IF(D8="ХЛЭП","ДА","НЕТ")</f>
        <v>НЕТ</v>
      </c>
      <c r="F8" s="83" t="s">
        <v>12</v>
      </c>
      <c r="G8" s="84">
        <f>COUNTIF(E6:E14,"ДА")</f>
        <v>0</v>
      </c>
      <c r="H8" s="72"/>
    </row>
    <row r="9" spans="2:8" ht="21.75" thickBot="1" x14ac:dyDescent="0.4">
      <c r="B9" s="71"/>
      <c r="C9" s="79"/>
      <c r="D9" s="104"/>
      <c r="E9" s="10"/>
      <c r="F9" s="66"/>
      <c r="G9" s="66"/>
      <c r="H9" s="72"/>
    </row>
    <row r="10" spans="2:8" ht="21.75" thickBot="1" x14ac:dyDescent="0.4">
      <c r="B10" s="71"/>
      <c r="C10" s="81" t="s">
        <v>20</v>
      </c>
      <c r="D10" s="95"/>
      <c r="E10" s="10" t="str">
        <f>IF(D10="МИДВЭТ","ДА","НЕТ")</f>
        <v>НЕТ</v>
      </c>
      <c r="F10" s="83" t="s">
        <v>13</v>
      </c>
      <c r="G10" s="84">
        <f>COUNTIF(E6:E14,"НЕТ")</f>
        <v>5</v>
      </c>
      <c r="H10" s="72"/>
    </row>
    <row r="11" spans="2:8" ht="21.75" thickBot="1" x14ac:dyDescent="0.4">
      <c r="B11" s="71"/>
      <c r="C11" s="79"/>
      <c r="D11" s="104"/>
      <c r="E11" s="10"/>
      <c r="F11" s="66"/>
      <c r="G11" s="67"/>
      <c r="H11" s="72"/>
    </row>
    <row r="12" spans="2:8" ht="21.75" thickBot="1" x14ac:dyDescent="0.4">
      <c r="B12" s="71"/>
      <c r="C12" s="78" t="s">
        <v>21</v>
      </c>
      <c r="D12" s="95"/>
      <c r="E12" s="10" t="str">
        <f>IF(D12="КЛУФ","ДА","НЕТ")</f>
        <v>НЕТ</v>
      </c>
      <c r="F12" s="85" t="s">
        <v>30</v>
      </c>
      <c r="G12" s="86" t="b">
        <f>IF(G8&gt;4,5,IF(G8&gt;3,4,IF(G8&gt;2,3,IF(G8&gt;0,2))))</f>
        <v>0</v>
      </c>
      <c r="H12" s="72"/>
    </row>
    <row r="13" spans="2:8" ht="18.75" x14ac:dyDescent="0.3">
      <c r="B13" s="71"/>
      <c r="C13" s="79"/>
      <c r="D13" s="104"/>
      <c r="E13" s="10"/>
      <c r="F13" s="10"/>
      <c r="G13" s="10"/>
      <c r="H13" s="72"/>
    </row>
    <row r="14" spans="2:8" ht="19.5" thickBot="1" x14ac:dyDescent="0.35">
      <c r="B14" s="71"/>
      <c r="C14" s="82" t="s">
        <v>22</v>
      </c>
      <c r="D14" s="103"/>
      <c r="E14" s="10" t="str">
        <f>IF(D14="ЙЭНОТ","ДА","НЕТ")</f>
        <v>НЕТ</v>
      </c>
      <c r="F14" s="10"/>
      <c r="G14" s="10"/>
      <c r="H14" s="72"/>
    </row>
    <row r="15" spans="2:8" x14ac:dyDescent="0.25">
      <c r="B15" s="71"/>
      <c r="C15" s="10"/>
      <c r="D15" s="10"/>
      <c r="E15" s="10"/>
      <c r="F15" s="10"/>
      <c r="G15" s="10"/>
      <c r="H15" s="72"/>
    </row>
    <row r="16" spans="2:8" ht="15.75" thickBot="1" x14ac:dyDescent="0.3">
      <c r="B16" s="73"/>
      <c r="C16" s="74"/>
      <c r="D16" s="74"/>
      <c r="E16" s="74"/>
      <c r="F16" s="74"/>
      <c r="G16" s="74"/>
      <c r="H16" s="75"/>
    </row>
  </sheetData>
  <mergeCells count="1">
    <mergeCell ref="B4:H4"/>
  </mergeCells>
  <dataValidations count="5">
    <dataValidation type="list" allowBlank="1" showInputMessage="1" showErrorMessage="1" sqref="D6">
      <formula1>"МАРОЗ,МАРОС"</formula1>
    </dataValidation>
    <dataValidation type="list" allowBlank="1" showInputMessage="1" showErrorMessage="1" sqref="D8">
      <formula1>"ХЛЭП,ХЛЭБ"</formula1>
    </dataValidation>
    <dataValidation type="list" allowBlank="1" showInputMessage="1" showErrorMessage="1" sqref="D10">
      <formula1>"МИДВЭД,МИДВЭТ"</formula1>
    </dataValidation>
    <dataValidation type="list" allowBlank="1" showInputMessage="1" showErrorMessage="1" sqref="D12">
      <formula1>"КЛУФ,КЛУВ"</formula1>
    </dataValidation>
    <dataValidation type="list" allowBlank="1" showInputMessage="1" showErrorMessage="1" sqref="D14">
      <formula1>"ЙЭНОТ,ЙЭНОД"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workbookViewId="0">
      <selection activeCell="B10" sqref="B10"/>
    </sheetView>
  </sheetViews>
  <sheetFormatPr defaultRowHeight="15" x14ac:dyDescent="0.25"/>
  <cols>
    <col min="1" max="1" width="22.7109375" customWidth="1"/>
    <col min="2" max="2" width="9.7109375" customWidth="1"/>
    <col min="3" max="3" width="14.140625" customWidth="1"/>
    <col min="4" max="10" width="0" hidden="1" customWidth="1"/>
    <col min="11" max="11" width="15.5703125" hidden="1" customWidth="1"/>
    <col min="12" max="16" width="0" hidden="1" customWidth="1"/>
    <col min="17" max="17" width="6.140625" customWidth="1"/>
  </cols>
  <sheetData>
    <row r="1" spans="1:20" ht="18.75" x14ac:dyDescent="0.3">
      <c r="A1" s="5"/>
      <c r="B1" s="6"/>
      <c r="C1" s="7"/>
      <c r="D1" s="6"/>
      <c r="E1" s="6"/>
      <c r="F1" s="6"/>
      <c r="G1" s="6"/>
      <c r="H1" s="6"/>
      <c r="I1" s="6"/>
      <c r="J1" s="6"/>
      <c r="K1" s="6" t="s">
        <v>6</v>
      </c>
      <c r="L1" s="6" t="s">
        <v>4</v>
      </c>
      <c r="M1" s="6" t="s">
        <v>7</v>
      </c>
      <c r="N1" s="6" t="s">
        <v>6</v>
      </c>
      <c r="O1" s="6" t="s">
        <v>6</v>
      </c>
      <c r="P1" s="6"/>
      <c r="Q1" s="8"/>
    </row>
    <row r="2" spans="1:20" ht="18.75" x14ac:dyDescent="0.3">
      <c r="A2" s="9" t="s">
        <v>0</v>
      </c>
      <c r="B2" s="40"/>
      <c r="C2" s="44" t="str">
        <f>IF(B2=F2,"молодец","подумай")</f>
        <v>подумай</v>
      </c>
      <c r="D2" s="10" t="s">
        <v>6</v>
      </c>
      <c r="E2" s="10" t="s">
        <v>7</v>
      </c>
      <c r="F2" s="10" t="s">
        <v>4</v>
      </c>
      <c r="G2" s="10" t="s">
        <v>5</v>
      </c>
      <c r="H2" s="10"/>
      <c r="I2" s="10"/>
      <c r="J2" s="10"/>
      <c r="K2" s="10" t="s">
        <v>7</v>
      </c>
      <c r="L2" s="10" t="s">
        <v>5</v>
      </c>
      <c r="M2" s="10" t="s">
        <v>4</v>
      </c>
      <c r="N2" s="10" t="s">
        <v>8</v>
      </c>
      <c r="O2" s="10" t="s">
        <v>4</v>
      </c>
      <c r="P2" s="10"/>
      <c r="Q2" s="11"/>
    </row>
    <row r="3" spans="1:20" ht="18.75" x14ac:dyDescent="0.3">
      <c r="A3" s="12"/>
      <c r="B3" s="35"/>
      <c r="C3" s="44"/>
      <c r="D3" s="10"/>
      <c r="E3" s="10"/>
      <c r="F3" s="10"/>
      <c r="G3" s="10"/>
      <c r="H3" s="10"/>
      <c r="I3" s="10"/>
      <c r="J3" s="10"/>
      <c r="K3" s="10" t="s">
        <v>4</v>
      </c>
      <c r="L3" s="10" t="s">
        <v>6</v>
      </c>
      <c r="M3" s="10" t="s">
        <v>6</v>
      </c>
      <c r="N3" s="10" t="s">
        <v>7</v>
      </c>
      <c r="O3" s="10" t="s">
        <v>7</v>
      </c>
      <c r="P3" s="10"/>
      <c r="Q3" s="11"/>
    </row>
    <row r="4" spans="1:20" ht="18.75" x14ac:dyDescent="0.3">
      <c r="A4" s="13" t="s">
        <v>9</v>
      </c>
      <c r="B4" s="41"/>
      <c r="C4" s="44" t="str">
        <f>IF(B4=E4,"молодец","подумай")</f>
        <v>подумай</v>
      </c>
      <c r="D4" s="10" t="s">
        <v>4</v>
      </c>
      <c r="E4" s="10" t="s">
        <v>5</v>
      </c>
      <c r="F4" s="10" t="s">
        <v>7</v>
      </c>
      <c r="G4" s="10" t="s">
        <v>6</v>
      </c>
      <c r="H4" s="10"/>
      <c r="I4" s="10"/>
      <c r="J4" s="10"/>
      <c r="K4" s="10" t="s">
        <v>5</v>
      </c>
      <c r="L4" s="10" t="s">
        <v>7</v>
      </c>
      <c r="M4" s="10" t="s">
        <v>8</v>
      </c>
      <c r="N4" s="10" t="s">
        <v>5</v>
      </c>
      <c r="O4" s="10" t="s">
        <v>8</v>
      </c>
      <c r="P4" s="10"/>
      <c r="Q4" s="11"/>
    </row>
    <row r="5" spans="1:20" ht="18.75" x14ac:dyDescent="0.3">
      <c r="A5" s="12"/>
      <c r="B5" s="35"/>
      <c r="C5" s="44"/>
      <c r="D5" s="10"/>
      <c r="E5" s="10"/>
      <c r="F5" s="10"/>
      <c r="G5" s="10"/>
      <c r="H5" s="10"/>
      <c r="I5" s="10"/>
      <c r="J5" s="10"/>
      <c r="K5" s="10" t="str">
        <f>IF(B2=K3,"волк","ДУМАЙ")</f>
        <v>ДУМАЙ</v>
      </c>
      <c r="L5" s="10" t="str">
        <f>IF(B4=L2,"БЫК","ДУМАЙ")</f>
        <v>ДУМАЙ</v>
      </c>
      <c r="M5" s="10" t="str">
        <f>IF(B6=M1,"УЖ","ДУМАЙ")</f>
        <v>ДУМАЙ</v>
      </c>
      <c r="N5" s="10" t="str">
        <f>IF(B8=N2,"индюк","ДУМАЙ")</f>
        <v>ДУМАЙ</v>
      </c>
      <c r="O5" s="10" t="str">
        <f>IF(B10=O1,"ёж","ДУМАЙ")</f>
        <v>ДУМАЙ</v>
      </c>
      <c r="P5" s="10">
        <f>SUM(K5:O5)</f>
        <v>0</v>
      </c>
      <c r="Q5" s="11"/>
      <c r="T5" s="4"/>
    </row>
    <row r="6" spans="1:20" ht="18.75" x14ac:dyDescent="0.3">
      <c r="A6" s="14" t="s">
        <v>1</v>
      </c>
      <c r="B6" s="42"/>
      <c r="C6" s="44" t="str">
        <f>IF(B6=D6,"молодец","подумай")</f>
        <v>подумай</v>
      </c>
      <c r="D6" s="10" t="s">
        <v>7</v>
      </c>
      <c r="E6" s="10" t="s">
        <v>4</v>
      </c>
      <c r="F6" s="10" t="s">
        <v>6</v>
      </c>
      <c r="G6" s="10" t="s">
        <v>8</v>
      </c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20" ht="18.75" x14ac:dyDescent="0.3">
      <c r="A7" s="12"/>
      <c r="B7" s="35"/>
      <c r="C7" s="4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20" ht="18.75" x14ac:dyDescent="0.3">
      <c r="A8" s="9" t="s">
        <v>2</v>
      </c>
      <c r="B8" s="40"/>
      <c r="C8" s="44" t="str">
        <f>IF(B8=E8,"молодец","подумай")</f>
        <v>подумай</v>
      </c>
      <c r="D8" s="10" t="s">
        <v>6</v>
      </c>
      <c r="E8" s="10" t="s">
        <v>8</v>
      </c>
      <c r="F8" s="10" t="s">
        <v>7</v>
      </c>
      <c r="G8" s="10" t="s">
        <v>5</v>
      </c>
      <c r="H8" s="10"/>
      <c r="I8" s="10"/>
      <c r="J8" s="10"/>
      <c r="K8" s="10"/>
      <c r="L8" s="10"/>
      <c r="M8" s="10"/>
      <c r="N8" s="10"/>
      <c r="O8" s="10"/>
      <c r="P8" s="10"/>
      <c r="Q8" s="11"/>
      <c r="T8" s="37"/>
    </row>
    <row r="9" spans="1:20" ht="18.75" x14ac:dyDescent="0.3">
      <c r="A9" s="12"/>
      <c r="B9" s="35"/>
      <c r="C9" s="4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20" ht="18.75" x14ac:dyDescent="0.3">
      <c r="A10" s="15" t="s">
        <v>3</v>
      </c>
      <c r="B10" s="43"/>
      <c r="C10" s="44" t="str">
        <f>IF(B10=D10,"молодец","подумай")</f>
        <v>подумай</v>
      </c>
      <c r="D10" s="10" t="s">
        <v>6</v>
      </c>
      <c r="E10" s="10" t="s">
        <v>4</v>
      </c>
      <c r="F10" s="10" t="s">
        <v>7</v>
      </c>
      <c r="G10" s="10" t="s">
        <v>8</v>
      </c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20" ht="18.75" x14ac:dyDescent="0.3">
      <c r="A11" s="12"/>
      <c r="B11" s="16"/>
      <c r="C11" s="1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</row>
    <row r="12" spans="1:20" ht="4.5" customHeight="1" thickBot="1" x14ac:dyDescent="0.35">
      <c r="A12" s="12"/>
      <c r="B12" s="16"/>
      <c r="C12" s="1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20" ht="19.5" thickBot="1" x14ac:dyDescent="0.35">
      <c r="A13" s="122" t="s">
        <v>10</v>
      </c>
      <c r="B13" s="123"/>
      <c r="C13" s="36">
        <f>COUNTIF(C2:C10,"подумай")</f>
        <v>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1:20" ht="19.5" thickBot="1" x14ac:dyDescent="0.35">
      <c r="A14" s="124" t="s">
        <v>11</v>
      </c>
      <c r="B14" s="125"/>
      <c r="C14" s="38">
        <f>COUNTIF(C2:C10,"молодец")</f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20" ht="28.5" x14ac:dyDescent="0.45">
      <c r="A15" s="12"/>
      <c r="B15" s="10"/>
      <c r="C15" s="39" t="b">
        <f>IF(C14=5,5,IF(C14=4,4,IF(C14=3,3,IF(C14=2,2,IF(C14=1,2)))))</f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1:20" ht="15.75" thickBot="1" x14ac:dyDescent="0.3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</row>
  </sheetData>
  <mergeCells count="2">
    <mergeCell ref="A13:B13"/>
    <mergeCell ref="A14:B14"/>
  </mergeCells>
  <dataValidations count="5">
    <dataValidation type="list" allowBlank="1" showInputMessage="1" showErrorMessage="1" promptTitle="&quot;Выберите ответ&quot;" sqref="B2">
      <formula1>$K$1:$K$4</formula1>
    </dataValidation>
    <dataValidation type="list" allowBlank="1" showInputMessage="1" showErrorMessage="1" promptTitle="&quot;Выберите ответ&quot;" sqref="B4">
      <formula1>$L$1:$L$4</formula1>
    </dataValidation>
    <dataValidation type="list" allowBlank="1" showInputMessage="1" showErrorMessage="1" promptTitle="&quot;Выберите ответ&quot;" sqref="B6">
      <formula1>$M$1:$M$4</formula1>
    </dataValidation>
    <dataValidation type="list" allowBlank="1" showInputMessage="1" showErrorMessage="1" promptTitle="&quot;Выберите ответ&quot;" sqref="B8">
      <formula1>$N$1:$N$4</formula1>
    </dataValidation>
    <dataValidation type="list" allowBlank="1" showInputMessage="1" showErrorMessage="1" promptTitle="&quot;Выберите ответ&quot;" sqref="B10">
      <formula1>$O$1:$O$4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topLeftCell="A2" workbookViewId="0">
      <selection activeCell="C12" sqref="C12"/>
    </sheetView>
  </sheetViews>
  <sheetFormatPr defaultRowHeight="15" x14ac:dyDescent="0.25"/>
  <cols>
    <col min="1" max="1" width="4.5703125" customWidth="1"/>
    <col min="2" max="2" width="15.7109375" customWidth="1"/>
    <col min="3" max="3" width="14.42578125" customWidth="1"/>
    <col min="4" max="4" width="8.7109375" hidden="1" customWidth="1"/>
    <col min="6" max="6" width="13.42578125" customWidth="1"/>
    <col min="7" max="7" width="9.5703125" bestFit="1" customWidth="1"/>
    <col min="8" max="8" width="4.5703125" customWidth="1"/>
  </cols>
  <sheetData>
    <row r="1" spans="1:8" x14ac:dyDescent="0.25">
      <c r="A1" s="22"/>
      <c r="B1" s="23"/>
      <c r="C1" s="23"/>
      <c r="D1" s="23"/>
      <c r="E1" s="23"/>
      <c r="F1" s="23"/>
      <c r="G1" s="23"/>
      <c r="H1" s="24"/>
    </row>
    <row r="2" spans="1:8" ht="18.75" x14ac:dyDescent="0.3">
      <c r="A2" s="128" t="s">
        <v>17</v>
      </c>
      <c r="B2" s="129"/>
      <c r="C2" s="129"/>
      <c r="D2" s="129"/>
      <c r="E2" s="129"/>
      <c r="F2" s="129"/>
      <c r="G2" s="129"/>
      <c r="H2" s="25"/>
    </row>
    <row r="3" spans="1:8" ht="19.5" thickBot="1" x14ac:dyDescent="0.35">
      <c r="A3" s="26"/>
      <c r="B3" s="26"/>
      <c r="C3" s="26"/>
      <c r="D3" s="26"/>
      <c r="E3" s="26"/>
      <c r="F3" s="26"/>
      <c r="G3" s="26"/>
      <c r="H3" s="25"/>
    </row>
    <row r="4" spans="1:8" ht="18.75" x14ac:dyDescent="0.3">
      <c r="A4" s="26"/>
      <c r="B4" s="93" t="s">
        <v>32</v>
      </c>
      <c r="C4" s="105"/>
      <c r="D4" s="28" t="str">
        <f>IF(C4="ПРОРУБИ","да","нет")</f>
        <v>нет</v>
      </c>
      <c r="E4" s="34"/>
      <c r="F4" s="26"/>
      <c r="G4" s="26"/>
      <c r="H4" s="25"/>
    </row>
    <row r="5" spans="1:8" ht="9" customHeight="1" x14ac:dyDescent="0.3">
      <c r="A5" s="26"/>
      <c r="B5" s="126"/>
      <c r="C5" s="127"/>
      <c r="D5" s="28"/>
      <c r="E5" s="26"/>
      <c r="F5" s="26"/>
      <c r="G5" s="26"/>
      <c r="H5" s="25"/>
    </row>
    <row r="6" spans="1:8" ht="18.75" x14ac:dyDescent="0.3">
      <c r="A6" s="26"/>
      <c r="B6" s="94" t="s">
        <v>33</v>
      </c>
      <c r="C6" s="107"/>
      <c r="D6" s="28" t="str">
        <f>IF(C6="ГЛАЗА","да","нет")</f>
        <v>нет</v>
      </c>
      <c r="E6" s="26"/>
      <c r="F6" s="26"/>
      <c r="G6" s="26"/>
      <c r="H6" s="25"/>
    </row>
    <row r="7" spans="1:8" ht="9" customHeight="1" x14ac:dyDescent="0.3">
      <c r="A7" s="26"/>
      <c r="B7" s="126"/>
      <c r="C7" s="127"/>
      <c r="D7" s="28"/>
      <c r="E7" s="26"/>
      <c r="F7" s="26"/>
      <c r="G7" s="26"/>
      <c r="H7" s="25"/>
    </row>
    <row r="8" spans="1:8" ht="18.75" x14ac:dyDescent="0.3">
      <c r="A8" s="26"/>
      <c r="B8" s="96" t="s">
        <v>34</v>
      </c>
      <c r="C8" s="108"/>
      <c r="D8" s="28" t="str">
        <f>IF(C8="ШКАФЫ","да","нет")</f>
        <v>нет</v>
      </c>
      <c r="E8" s="26"/>
      <c r="F8" s="26"/>
      <c r="G8" s="26"/>
      <c r="H8" s="25"/>
    </row>
    <row r="9" spans="1:8" ht="9" customHeight="1" thickBot="1" x14ac:dyDescent="0.35">
      <c r="A9" s="26"/>
      <c r="B9" s="126"/>
      <c r="C9" s="127"/>
      <c r="D9" s="28"/>
      <c r="E9" s="26"/>
      <c r="F9" s="26"/>
      <c r="G9" s="26"/>
      <c r="H9" s="25"/>
    </row>
    <row r="10" spans="1:8" ht="19.5" thickBot="1" x14ac:dyDescent="0.35">
      <c r="A10" s="26"/>
      <c r="B10" s="97" t="s">
        <v>35</v>
      </c>
      <c r="C10" s="110"/>
      <c r="D10" s="28" t="str">
        <f>IF(C10="САДЫ","да","нет")</f>
        <v>нет</v>
      </c>
      <c r="E10" s="26"/>
      <c r="F10" s="130" t="s">
        <v>15</v>
      </c>
      <c r="G10" s="131"/>
      <c r="H10" s="25"/>
    </row>
    <row r="11" spans="1:8" ht="19.5" thickBot="1" x14ac:dyDescent="0.35">
      <c r="A11" s="26"/>
      <c r="B11" s="126"/>
      <c r="C11" s="127"/>
      <c r="D11" s="28"/>
      <c r="E11" s="26"/>
      <c r="F11" s="87" t="s">
        <v>12</v>
      </c>
      <c r="G11" s="88">
        <f>COUNTIF(D4:D22,"ДА")</f>
        <v>0</v>
      </c>
      <c r="H11" s="25"/>
    </row>
    <row r="12" spans="1:8" ht="19.5" thickBot="1" x14ac:dyDescent="0.35">
      <c r="A12" s="26"/>
      <c r="B12" s="98" t="s">
        <v>36</v>
      </c>
      <c r="C12" s="106"/>
      <c r="D12" s="28" t="str">
        <f>IF(C12="РУКАВА","да","нет")</f>
        <v>нет</v>
      </c>
      <c r="E12" s="26"/>
      <c r="F12" s="89" t="s">
        <v>13</v>
      </c>
      <c r="G12" s="90">
        <f>COUNTIF(D4:D22,"НЕТ")</f>
        <v>10</v>
      </c>
      <c r="H12" s="25"/>
    </row>
    <row r="13" spans="1:8" ht="9.75" customHeight="1" thickBot="1" x14ac:dyDescent="0.35">
      <c r="A13" s="26"/>
      <c r="B13" s="126"/>
      <c r="C13" s="127"/>
      <c r="D13" s="28"/>
      <c r="E13" s="26"/>
      <c r="F13" s="33"/>
      <c r="G13" s="26"/>
      <c r="H13" s="25"/>
    </row>
    <row r="14" spans="1:8" ht="27" thickBot="1" x14ac:dyDescent="0.45">
      <c r="A14" s="26"/>
      <c r="B14" s="99" t="s">
        <v>37</v>
      </c>
      <c r="C14" s="111"/>
      <c r="D14" s="28" t="str">
        <f>IF(C14="ГОРОДА","да","нет")</f>
        <v>нет</v>
      </c>
      <c r="E14" s="26"/>
      <c r="F14" s="91" t="s">
        <v>14</v>
      </c>
      <c r="G14" s="92" t="b">
        <f>IF(G11&gt;9,5,IF(G11&gt;7,4,IF(G11&gt;4,3,IF(G11&gt;0,2))))</f>
        <v>0</v>
      </c>
      <c r="H14" s="25"/>
    </row>
    <row r="15" spans="1:8" ht="8.25" customHeight="1" x14ac:dyDescent="0.3">
      <c r="A15" s="26"/>
      <c r="B15" s="126"/>
      <c r="C15" s="127"/>
      <c r="D15" s="28"/>
      <c r="E15" s="26"/>
      <c r="F15" s="27"/>
      <c r="G15" s="26"/>
      <c r="H15" s="25"/>
    </row>
    <row r="16" spans="1:8" ht="18.75" x14ac:dyDescent="0.3">
      <c r="A16" s="26"/>
      <c r="B16" s="100" t="s">
        <v>38</v>
      </c>
      <c r="C16" s="109"/>
      <c r="D16" s="28" t="str">
        <f>IF(C16="ДУБОК","да","нет")</f>
        <v>нет</v>
      </c>
      <c r="E16" s="26"/>
      <c r="F16" s="26"/>
      <c r="G16" s="26"/>
      <c r="H16" s="25"/>
    </row>
    <row r="17" spans="1:8" ht="6.75" customHeight="1" x14ac:dyDescent="0.3">
      <c r="A17" s="26"/>
      <c r="B17" s="126"/>
      <c r="C17" s="127"/>
      <c r="D17" s="28"/>
      <c r="E17" s="26"/>
      <c r="F17" s="26"/>
      <c r="G17" s="26"/>
      <c r="H17" s="25"/>
    </row>
    <row r="18" spans="1:8" ht="18.75" x14ac:dyDescent="0.3">
      <c r="A18" s="26"/>
      <c r="B18" s="101" t="s">
        <v>39</v>
      </c>
      <c r="C18" s="106"/>
      <c r="D18" s="28" t="str">
        <f>IF(C18="МОСТИК","да","нет")</f>
        <v>нет</v>
      </c>
      <c r="E18" s="26"/>
      <c r="F18" s="26"/>
      <c r="G18" s="26"/>
      <c r="H18" s="25"/>
    </row>
    <row r="19" spans="1:8" ht="7.5" customHeight="1" x14ac:dyDescent="0.3">
      <c r="A19" s="26"/>
      <c r="B19" s="126"/>
      <c r="C19" s="127"/>
      <c r="D19" s="28"/>
      <c r="E19" s="26"/>
      <c r="F19" s="26"/>
      <c r="G19" s="26"/>
      <c r="H19" s="25"/>
    </row>
    <row r="20" spans="1:8" ht="18.75" x14ac:dyDescent="0.3">
      <c r="A20" s="26"/>
      <c r="B20" s="97" t="s">
        <v>40</v>
      </c>
      <c r="C20" s="110"/>
      <c r="D20" s="28" t="str">
        <f>IF(C20="РАССКАЗЫ","да","нет")</f>
        <v>нет</v>
      </c>
      <c r="E20" s="26"/>
      <c r="F20" s="26"/>
      <c r="G20" s="26"/>
      <c r="H20" s="25"/>
    </row>
    <row r="21" spans="1:8" ht="8.25" customHeight="1" x14ac:dyDescent="0.3">
      <c r="A21" s="26"/>
      <c r="B21" s="126"/>
      <c r="C21" s="127"/>
      <c r="D21" s="28"/>
      <c r="E21" s="26"/>
      <c r="F21" s="26"/>
      <c r="G21" s="26"/>
      <c r="H21" s="25"/>
    </row>
    <row r="22" spans="1:8" ht="19.5" thickBot="1" x14ac:dyDescent="0.35">
      <c r="A22" s="26"/>
      <c r="B22" s="102" t="s">
        <v>41</v>
      </c>
      <c r="C22" s="112"/>
      <c r="D22" s="28" t="str">
        <f>IF(C22="АРТИСТЫ","да","нет")</f>
        <v>нет</v>
      </c>
      <c r="E22" s="26"/>
      <c r="F22" s="26"/>
      <c r="G22" s="26"/>
      <c r="H22" s="25"/>
    </row>
    <row r="23" spans="1:8" ht="8.25" customHeight="1" thickBot="1" x14ac:dyDescent="0.35">
      <c r="A23" s="29"/>
      <c r="B23" s="30"/>
      <c r="C23" s="31"/>
      <c r="D23" s="31"/>
      <c r="E23" s="31"/>
      <c r="F23" s="31"/>
      <c r="G23" s="31"/>
      <c r="H23" s="32"/>
    </row>
  </sheetData>
  <mergeCells count="11">
    <mergeCell ref="B15:C15"/>
    <mergeCell ref="B17:C17"/>
    <mergeCell ref="B19:C19"/>
    <mergeCell ref="B21:C21"/>
    <mergeCell ref="A2:G2"/>
    <mergeCell ref="F10:G10"/>
    <mergeCell ref="B5:C5"/>
    <mergeCell ref="B7:C7"/>
    <mergeCell ref="B9:C9"/>
    <mergeCell ref="B11:C11"/>
    <mergeCell ref="B13:C13"/>
  </mergeCells>
  <dataValidations count="10">
    <dataValidation type="list" allowBlank="1" showInputMessage="1" showErrorMessage="1" sqref="C4">
      <formula1>"проруби,прорубка"</formula1>
    </dataValidation>
    <dataValidation type="list" allowBlank="1" showInputMessage="1" showErrorMessage="1" sqref="C20">
      <formula1>"РАССКАЗЫ, РАССКАЗЧИК"</formula1>
    </dataValidation>
    <dataValidation type="list" allowBlank="1" showInputMessage="1" showErrorMessage="1" sqref="C18">
      <formula1>"МОСТИК,МОСТКИ"</formula1>
    </dataValidation>
    <dataValidation type="list" allowBlank="1" showInputMessage="1" showErrorMessage="1" sqref="C22">
      <formula1>"АРТИСТКА,АРТИСТЫ"</formula1>
    </dataValidation>
    <dataValidation type="list" allowBlank="1" showInputMessage="1" showErrorMessage="1" sqref="C16">
      <formula1>"ДУБКИ,ДУБОК"</formula1>
    </dataValidation>
    <dataValidation type="list" allowBlank="1" showInputMessage="1" showErrorMessage="1" sqref="C8">
      <formula1>"шкафчик,шкафы"</formula1>
    </dataValidation>
    <dataValidation type="list" allowBlank="1" showInputMessage="1" showErrorMessage="1" sqref="C6">
      <formula1>"глазки,глаза"</formula1>
    </dataValidation>
    <dataValidation type="list" allowBlank="1" showInputMessage="1" showErrorMessage="1" sqref="C10">
      <formula1>"посадка,сады"</formula1>
    </dataValidation>
    <dataValidation type="list" allowBlank="1" showInputMessage="1" showErrorMessage="1" sqref="C12">
      <formula1>"рукава,безрукавка"</formula1>
    </dataValidation>
    <dataValidation type="list" allowBlank="1" showInputMessage="1" showErrorMessage="1" sqref="C14">
      <formula1>"ГОРОДСКОЙ,ГОРОДА"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ТЕСТ</vt:lpstr>
      <vt:lpstr>транскрипция</vt:lpstr>
      <vt:lpstr>фразеологизмы</vt:lpstr>
      <vt:lpstr>проверочные слова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User</cp:lastModifiedBy>
  <dcterms:created xsi:type="dcterms:W3CDTF">2014-04-10T13:36:03Z</dcterms:created>
  <dcterms:modified xsi:type="dcterms:W3CDTF">2015-09-18T19:46:52Z</dcterms:modified>
</cp:coreProperties>
</file>